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Prüfungsrechner\"/>
    </mc:Choice>
  </mc:AlternateContent>
  <xr:revisionPtr revIDLastSave="0" documentId="8_{5913B929-8A4C-4BA5-A235-4A6B99C4686B}" xr6:coauthVersionLast="47" xr6:coauthVersionMax="47" xr10:uidLastSave="{00000000-0000-0000-0000-000000000000}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H3" i="1"/>
  <c r="J3" i="1" s="1"/>
  <c r="I3" i="1"/>
  <c r="G4" i="1"/>
  <c r="H4" i="1"/>
  <c r="I4" i="1"/>
  <c r="J5" i="1" s="1"/>
  <c r="I6" i="1" s="1"/>
  <c r="C6" i="1"/>
  <c r="D6" i="1"/>
  <c r="E6" i="1"/>
  <c r="F6" i="1"/>
  <c r="G6" i="1"/>
  <c r="K6" i="1"/>
  <c r="G3" i="2"/>
  <c r="H3" i="2" s="1"/>
  <c r="N3" i="2"/>
  <c r="E8" i="2"/>
  <c r="H8" i="2" s="1"/>
  <c r="G8" i="2"/>
  <c r="E9" i="2"/>
  <c r="H9" i="2" s="1"/>
  <c r="G9" i="2"/>
  <c r="E10" i="2"/>
  <c r="H10" i="2"/>
  <c r="G10" i="2"/>
  <c r="E12" i="2"/>
  <c r="H12" i="2" s="1"/>
  <c r="E13" i="2"/>
  <c r="H13" i="2"/>
  <c r="C18" i="2"/>
  <c r="D18" i="2"/>
  <c r="E18" i="2"/>
  <c r="F18" i="2"/>
  <c r="G18" i="2"/>
  <c r="H18" i="2"/>
  <c r="J18" i="2"/>
  <c r="K18" i="2"/>
  <c r="O18" i="2"/>
  <c r="N10" i="2"/>
  <c r="N9" i="2"/>
  <c r="N8" i="2"/>
  <c r="G13" i="2"/>
  <c r="J10" i="2"/>
  <c r="I10" i="2"/>
  <c r="J8" i="2" l="1"/>
  <c r="I8" i="2"/>
  <c r="J9" i="2"/>
  <c r="I9" i="2"/>
  <c r="J3" i="2"/>
  <c r="I3" i="2"/>
  <c r="G4" i="2"/>
  <c r="H4" i="2" s="1"/>
  <c r="E14" i="2"/>
  <c r="G12" i="2"/>
  <c r="G14" i="2" s="1"/>
  <c r="A13" i="1"/>
  <c r="A14" i="1" s="1"/>
  <c r="J4" i="1"/>
  <c r="H14" i="2" l="1"/>
  <c r="N14" i="2"/>
  <c r="C17" i="2" s="1"/>
  <c r="N18" i="2" s="1"/>
  <c r="J4" i="2"/>
  <c r="I4" i="2"/>
  <c r="G17" i="2"/>
  <c r="H17" i="2" s="1"/>
  <c r="I17" i="2" s="1"/>
  <c r="G15" i="2"/>
  <c r="H15" i="2" s="1"/>
  <c r="I15" i="2" s="1"/>
  <c r="A26" i="2" s="1"/>
  <c r="A25" i="2" l="1"/>
  <c r="J17" i="2"/>
  <c r="A29" i="2"/>
  <c r="I14" i="2"/>
  <c r="J14" i="2"/>
  <c r="A28" i="2" l="1"/>
  <c r="A27" i="2"/>
  <c r="A30" i="2" s="1"/>
  <c r="I18" i="2"/>
  <c r="L17" i="2"/>
</calcChain>
</file>

<file path=xl/sharedStrings.xml><?xml version="1.0" encoding="utf-8"?>
<sst xmlns="http://schemas.openxmlformats.org/spreadsheetml/2006/main" count="139" uniqueCount="62">
  <si>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</si>
  <si>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</si>
  <si>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</si>
  <si>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</si>
  <si>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</si>
  <si>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</si>
  <si>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</si>
  <si>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</si>
  <si>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</si>
  <si>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</si>
  <si>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</si>
  <si>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</si>
  <si>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</si>
  <si>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</si>
  <si>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</si>
  <si>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</si>
  <si>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</si>
  <si>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</si>
  <si>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</si>
  <si>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</si>
  <si>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</si>
  <si>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</si>
  <si>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</si>
  <si>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</si>
  <si>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</si>
  <si>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</si>
  <si>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</si>
  <si>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</si>
  <si>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</si>
  <si>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</si>
  <si>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</si>
  <si>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Teil 1 der Abschlussprüfung</t>
  </si>
  <si>
    <t>Einrichten eines IT-gestützten 
Arbeitsplatzes</t>
  </si>
  <si>
    <t>Ergebnis Teil 1 der Abschlussprüfung</t>
  </si>
  <si>
    <t>Teil 2 der Abschlussprüfung</t>
  </si>
  <si>
    <t>Entwicklung eines digitalen Geschäftsmodelles</t>
  </si>
  <si>
    <t>Kaufmännische Unterstützungsprozesse</t>
  </si>
  <si>
    <t>Wirtschafts- und Sozialkunde</t>
  </si>
  <si>
    <t>Betriebliche Projektarbeit</t>
  </si>
  <si>
    <t>Präsentation und Fachgespräch</t>
  </si>
  <si>
    <t>Digitale Entwicklung von Prozessen</t>
  </si>
  <si>
    <t>Ergebnis Teil 2 der Abschlussprüfung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</si>
  <si>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</si>
  <si>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</si>
  <si>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</si>
  <si>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</si>
  <si>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</si>
  <si>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</si>
  <si>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</si>
  <si>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</si>
  <si>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Wiso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</si>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</sst>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>
      <alignment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10" borderId="0" xfId="0" applyNumberFormat="1" applyFont="1" applyFill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0" fontId="18" fillId="0" borderId="0" xfId="0" applyFont="1"/>
    <xf numFmtId="0" fontId="20" fillId="0" borderId="0" xfId="0" applyFont="1"/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center"/>
      <protection hidden="1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17</xdr:row>
      <xdr:rowOff>114300</xdr:rowOff>
    </xdr:from>
    <xdr:to>
      <xdr:col>11</xdr:col>
      <xdr:colOff>990600</xdr:colOff>
      <xdr:row>42</xdr:row>
      <xdr:rowOff>152400</xdr:rowOff>
    </xdr:to>
    <xdr:sp macro="" textlink="">
      <xdr:nvSpPr>
        <xdr:cNvPr id="1027" name="Textfeld 1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45720" y="3253740"/>
          <a:ext cx="8534400" cy="441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 cap="flat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solid"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Kaufmann/-frau für Digitalisierungsmanagement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Ausbildungsordnung vom 01.08.2020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1. im Gesamtergebnis von Teil 1 und Teil 2 mit mindestens „ausreichend“,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2. im Ergebnis von Teil 2 mit mindestens „ausreichend“,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3. in mindestens drei Prüfungsbereichen von Teil 2 mit mindestens „ausreichend“ und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4. in keinem Prüfungsbereich von Teil 2 mit „ungenügend“.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Der Prüfling kann in einem Prüfungsbereich eine mündliche Ergänzungsprüfung beantragen.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Dem Antrag ist stattzugeben,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1. wenn er für einen der folgenden Prüfungsbereiche gestellt worden ist: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a) Entwicklung eines digitalen Geschäftsmodells,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b) Kaufmännische Unterstützungsprozesse oder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c) Wirtschafts- und Sozialkunde,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2. wenn der benannte Prüfungsbereich schlechter als mit „ausreichend“ bewertet worden ist und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3. wenn die mündliche Ergänzungsprüfung für das Bestehen der Abschlussprüfung den Ausschlag geben kann.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mündliche Ergänzungsprüfung darf nur in einem einzigen Prüfungsbereich durchgeführt werden.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mündliche Ergänzungsprüfung soll 15 Minuten dauern.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E23" sqref="E23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1" spans="1:64" x14ac:dyDescent="0.2">
      <c r="D11" s="1" t="s">
        <v>26</v>
      </c>
    </row>
    <row r="12" spans="1:64" x14ac:dyDescent="0.2">
      <c r="B12" s="4" t="s">
        <v>27</v>
      </c>
    </row>
    <row r="13" spans="1:64" x14ac:dyDescent="0.2">
      <c r="A13" s="1" t="b">
        <f>ISNUMBER(I4)</f>
        <v>0</v>
      </c>
      <c r="B13" s="1" t="s">
        <v>28</v>
      </c>
    </row>
    <row r="14" spans="1:64" x14ac:dyDescent="0.2">
      <c r="A14" s="1" t="b">
        <f>AND(A13:A13)</f>
        <v>0</v>
      </c>
      <c r="B14" s="1" t="s">
        <v>29</v>
      </c>
    </row>
    <row r="17" spans="1:2" x14ac:dyDescent="0.2">
      <c r="B17" s="4" t="s">
        <v>30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D8" sqref="D8"/>
    </sheetView>
  </sheetViews>
  <sheetFormatPr baseColWidth="10" defaultColWidth="12.42578125" defaultRowHeight="14.25" x14ac:dyDescent="0.2"/>
  <cols>
    <col min="1" max="1" width="3.7109375" style="45" customWidth="1"/>
    <col min="2" max="2" width="41.7109375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31" customWidth="1"/>
    <col min="12" max="12" width="15.140625" style="57" bestFit="1" customWidth="1"/>
    <col min="13" max="13" width="12.42578125" style="31"/>
    <col min="14" max="14" width="12.42578125" style="32"/>
    <col min="15" max="64" width="12.42578125" style="31"/>
    <col min="65" max="16384" width="12.42578125" style="51"/>
  </cols>
  <sheetData>
    <row r="1" spans="1:64" ht="12.75" customHeight="1" x14ac:dyDescent="0.25">
      <c r="A1" s="42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2" t="s">
        <v>8</v>
      </c>
      <c r="K1" s="45"/>
      <c r="L1" s="55" t="s">
        <v>9</v>
      </c>
      <c r="M1" s="45" t="s">
        <v>10</v>
      </c>
      <c r="N1" s="47"/>
      <c r="O1" s="45"/>
    </row>
    <row r="2" spans="1:64" ht="15" x14ac:dyDescent="0.25">
      <c r="A2" s="43">
        <v>6605</v>
      </c>
      <c r="B2" s="33" t="s">
        <v>31</v>
      </c>
      <c r="C2" s="34"/>
      <c r="D2" s="34"/>
      <c r="E2" s="33"/>
      <c r="F2" s="30"/>
      <c r="G2" s="33"/>
      <c r="H2" s="33"/>
      <c r="I2" s="35"/>
      <c r="J2" s="42"/>
      <c r="K2" s="45"/>
      <c r="L2" s="55"/>
      <c r="M2" s="52"/>
      <c r="N2" s="47"/>
      <c r="O2" s="52"/>
    </row>
    <row r="3" spans="1:64" ht="29.25" x14ac:dyDescent="0.25">
      <c r="A3" s="43">
        <v>8264</v>
      </c>
      <c r="B3" s="39" t="s">
        <v>32</v>
      </c>
      <c r="C3" s="40"/>
      <c r="D3" s="34"/>
      <c r="E3" s="33"/>
      <c r="F3" s="35">
        <v>20</v>
      </c>
      <c r="G3" s="33" t="str">
        <f>IF(ISNUMBER(C3),ROUND(C3*F3,$A$19),"")</f>
        <v/>
      </c>
      <c r="H3" s="33" t="str">
        <f>IF(ISNUMBER(G3),ROUND((G3),$A$19),"")</f>
        <v/>
      </c>
      <c r="I3" s="35" t="str">
        <f>IF(ISNUMBER(H3),VLOOKUP(ROUND(H3,$A$19),$A$34:$B$39,2,TRUE),"")</f>
        <v/>
      </c>
      <c r="J3" s="52" t="str">
        <f>IF(ISNUMBER(K3),K3,(IF(ISNUMBER(H3),IF(H3&gt;49,1,2),"")))</f>
        <v/>
      </c>
      <c r="K3" s="45"/>
      <c r="L3" s="55">
        <v>20</v>
      </c>
      <c r="M3" s="52"/>
      <c r="N3" s="47" t="str">
        <f>IF(ISNUMBER(C3),ROUND(C3*L3,$A$21),"")</f>
        <v/>
      </c>
      <c r="O3" s="52"/>
    </row>
    <row r="4" spans="1:64" ht="15" x14ac:dyDescent="0.25">
      <c r="A4" s="43">
        <v>6713</v>
      </c>
      <c r="B4" s="33" t="s">
        <v>33</v>
      </c>
      <c r="C4" s="34"/>
      <c r="D4" s="34"/>
      <c r="E4" s="33"/>
      <c r="F4" s="51"/>
      <c r="G4" s="51" t="str">
        <f>IF(ISNUMBER(G3),ROUND(G3,$A$19)/20,"")</f>
        <v/>
      </c>
      <c r="H4" s="33" t="str">
        <f>IF(ISNUMBER(G4),ROUND((G4),$A$19),"")</f>
        <v/>
      </c>
      <c r="I4" s="35" t="str">
        <f>IF(ISNUMBER(H4),VLOOKUP(ROUND(H4,$A$19),$A$34:$B$39,2,TRUE),"")</f>
        <v/>
      </c>
      <c r="J4" s="52" t="str">
        <f>IF(ISNUMBER(K4),K4,(IF(ISNUMBER(H4),IF(H4&gt;49,1,2),"")))</f>
        <v/>
      </c>
      <c r="K4" s="50"/>
      <c r="L4" s="56"/>
      <c r="M4" s="52"/>
      <c r="N4" s="53"/>
      <c r="O4" s="45"/>
    </row>
    <row r="5" spans="1:64" ht="15" x14ac:dyDescent="0.25">
      <c r="A5" s="43"/>
      <c r="B5" s="33"/>
      <c r="C5" s="34"/>
      <c r="D5" s="34"/>
      <c r="E5" s="33"/>
      <c r="F5" s="51"/>
      <c r="G5" s="51"/>
      <c r="H5" s="33"/>
      <c r="I5" s="35"/>
      <c r="J5" s="52"/>
      <c r="K5" s="52"/>
      <c r="L5" s="56"/>
      <c r="M5" s="52"/>
      <c r="N5" s="53"/>
      <c r="O5" s="45"/>
    </row>
    <row r="6" spans="1:64" ht="15" x14ac:dyDescent="0.25">
      <c r="A6" s="42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2" t="s">
        <v>8</v>
      </c>
      <c r="K6" s="45"/>
      <c r="L6" s="56"/>
      <c r="M6" s="52"/>
      <c r="N6" s="53"/>
      <c r="O6" s="45"/>
    </row>
    <row r="7" spans="1:64" ht="15" x14ac:dyDescent="0.25">
      <c r="A7" s="44">
        <v>6607</v>
      </c>
      <c r="B7" s="34" t="s">
        <v>34</v>
      </c>
      <c r="C7" s="34"/>
      <c r="D7" s="34"/>
      <c r="E7" s="34"/>
      <c r="F7" s="36"/>
      <c r="G7" s="34"/>
      <c r="H7" s="34"/>
      <c r="I7" s="30"/>
      <c r="J7" s="50"/>
      <c r="K7" s="44"/>
      <c r="L7" s="55"/>
      <c r="M7" s="45"/>
      <c r="N7" s="47"/>
      <c r="O7" s="45"/>
    </row>
    <row r="8" spans="1:64" ht="15" x14ac:dyDescent="0.25">
      <c r="A8" s="43">
        <v>8281</v>
      </c>
      <c r="B8" s="33" t="s">
        <v>35</v>
      </c>
      <c r="C8" s="41"/>
      <c r="D8" s="41"/>
      <c r="E8" s="33" t="str">
        <f>IF(AND(ISNUMBER(C8),ISNUMBER(D8)),ROUND(((ROUND(C8,$A$19)*2+ROUND(D8,$A$19))/3),$A$19),(IF(ISNUMBER(C8),ROUND(C8,$A$19),"")))</f>
        <v/>
      </c>
      <c r="F8" s="35">
        <v>10</v>
      </c>
      <c r="G8" s="33" t="str">
        <f>IF(ISNUMBER(E8),ROUND(E8*F8,$A$19),"")</f>
        <v/>
      </c>
      <c r="H8" s="33" t="str">
        <f>IF(ISNUMBER(E8),ROUND(E8,$A$19),"")</f>
        <v/>
      </c>
      <c r="I8" s="35" t="str">
        <f>IF(ISNUMBER(H8),VLOOKUP(ROUND(H8,$A$19),note,2,TRUE),"")</f>
        <v/>
      </c>
      <c r="J8" s="50" t="str">
        <f>IF(ISNUMBER(K8),K8,(IF(ISNUMBER(H8),IF(H8&gt;49.4,1,2),"")))</f>
        <v/>
      </c>
      <c r="K8" s="50"/>
      <c r="L8" s="55">
        <v>10</v>
      </c>
      <c r="M8" s="45"/>
      <c r="N8" s="47" t="str">
        <f>IF(ISNUMBER(E8),ROUND(E8*F8,$A$21),"")</f>
        <v/>
      </c>
      <c r="O8" s="45"/>
    </row>
    <row r="9" spans="1:64" ht="15" x14ac:dyDescent="0.25">
      <c r="A9" s="43">
        <v>8094</v>
      </c>
      <c r="B9" s="33" t="s">
        <v>36</v>
      </c>
      <c r="C9" s="41"/>
      <c r="D9" s="41"/>
      <c r="E9" s="33" t="str">
        <f>IF(AND(ISNUMBER(C9),ISNUMBER(D9)),ROUND(((ROUND(C9,$A$19)*2+ROUND(D9,$A$19))/3),$A$19),(IF(ISNUMBER(C9),ROUND(C9,$A$19),"")))</f>
        <v/>
      </c>
      <c r="F9" s="35">
        <v>10</v>
      </c>
      <c r="G9" s="33" t="str">
        <f>IF(ISNUMBER(E9),ROUND(E9*F9,$A$19),"")</f>
        <v/>
      </c>
      <c r="H9" s="33" t="str">
        <f>IF(ISNUMBER(E9),ROUND(E9,$A$19),"")</f>
        <v/>
      </c>
      <c r="I9" s="35" t="str">
        <f>IF(ISNUMBER(H9),VLOOKUP(ROUND(H9,$A$19),note,2,TRUE),"")</f>
        <v/>
      </c>
      <c r="J9" s="50" t="str">
        <f>IF(ISNUMBER(K9),K9,(IF(ISNUMBER(H9),IF(H9&gt;49.4,1,2),"")))</f>
        <v/>
      </c>
      <c r="K9" s="50"/>
      <c r="L9" s="55">
        <v>10</v>
      </c>
      <c r="M9" s="45"/>
      <c r="N9" s="47" t="str">
        <f>IF(ISNUMBER(E9),ROUND(E9*F9,$A$21),"")</f>
        <v/>
      </c>
      <c r="O9" s="45"/>
    </row>
    <row r="10" spans="1:64" ht="15" x14ac:dyDescent="0.25">
      <c r="A10" s="43">
        <v>5071</v>
      </c>
      <c r="B10" s="33" t="s">
        <v>37</v>
      </c>
      <c r="C10" s="41"/>
      <c r="D10" s="41"/>
      <c r="E10" s="33" t="str">
        <f>IF(AND(ISNUMBER(C10),ISNUMBER(D10)),ROUND(((ROUND(C10,$A$19)*2+ROUND(D10,$A$19))/3),$A$19),(IF(ISNUMBER(C10),ROUND(C10,$A$19),"")))</f>
        <v/>
      </c>
      <c r="F10" s="35">
        <v>10</v>
      </c>
      <c r="G10" s="33" t="str">
        <f>IF(ISNUMBER(E10),ROUND(E10*F10,$A$19),"")</f>
        <v/>
      </c>
      <c r="H10" s="33" t="str">
        <f>IF(ISNUMBER(E10),ROUND(E10,$A$19),"")</f>
        <v/>
      </c>
      <c r="I10" s="35" t="str">
        <f>IF(ISNUMBER(H10),VLOOKUP(ROUND(H10,$A$19),note,2,TRUE),"")</f>
        <v/>
      </c>
      <c r="J10" s="50" t="str">
        <f>IF(ISNUMBER(K10),K10,(IF(ISNUMBER(H10),IF(H10&gt;49.4,1,2),"")))</f>
        <v/>
      </c>
      <c r="K10" s="50"/>
      <c r="L10" s="55">
        <v>10</v>
      </c>
      <c r="M10" s="45"/>
      <c r="N10" s="47" t="str">
        <f>IF(ISNUMBER(E10),ROUND(E10*F10,$A$21),"")</f>
        <v/>
      </c>
      <c r="O10" s="45"/>
    </row>
    <row r="11" spans="1:64" x14ac:dyDescent="0.2">
      <c r="A11" s="52"/>
      <c r="B11" s="51"/>
      <c r="C11" s="51"/>
      <c r="D11" s="51"/>
      <c r="E11" s="51"/>
      <c r="F11" s="51"/>
      <c r="G11" s="51"/>
      <c r="H11" s="51"/>
      <c r="I11" s="51"/>
      <c r="J11" s="52"/>
      <c r="K11" s="52"/>
      <c r="L11" s="56"/>
      <c r="M11" s="52"/>
      <c r="N11" s="52"/>
      <c r="O11" s="52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64" ht="15" x14ac:dyDescent="0.25">
      <c r="A12" s="43">
        <v>5349</v>
      </c>
      <c r="B12" s="37" t="s">
        <v>38</v>
      </c>
      <c r="C12" s="41"/>
      <c r="D12" s="34"/>
      <c r="E12" s="33" t="str">
        <f>IF(ISNUMBER(C12),ROUND(C12,$A$19),"")</f>
        <v/>
      </c>
      <c r="F12" s="35">
        <v>50</v>
      </c>
      <c r="G12" s="33" t="str">
        <f>IF(ISNUMBER(E12),ROUND(E12*F12,$A$19),"")</f>
        <v/>
      </c>
      <c r="H12" s="33" t="str">
        <f>IF(ISNUMBER(E12),ROUND(E12,$A$19),"")</f>
        <v/>
      </c>
      <c r="I12" s="51"/>
      <c r="J12" s="52"/>
      <c r="K12" s="52"/>
      <c r="L12" s="56"/>
      <c r="M12" s="45"/>
      <c r="N12" s="52"/>
      <c r="O12" s="45"/>
    </row>
    <row r="13" spans="1:64" ht="15" x14ac:dyDescent="0.25">
      <c r="A13" s="43">
        <v>6110</v>
      </c>
      <c r="B13" s="37" t="s">
        <v>39</v>
      </c>
      <c r="C13" s="41"/>
      <c r="D13" s="34"/>
      <c r="E13" s="33" t="str">
        <f>IF(ISNUMBER(C13),ROUND(C13,$A$19),"")</f>
        <v/>
      </c>
      <c r="F13" s="35">
        <v>50</v>
      </c>
      <c r="G13" s="33" t="str">
        <f>IF(ISNUMBER(E13),ROUND(E13*F13,$A$19),"")</f>
        <v/>
      </c>
      <c r="H13" s="33" t="str">
        <f>IF(ISNUMBER(E13),ROUND(E13,$A$19),"")</f>
        <v/>
      </c>
      <c r="I13" s="51"/>
      <c r="J13" s="52"/>
      <c r="K13" s="52"/>
      <c r="L13" s="55"/>
      <c r="M13" s="45"/>
      <c r="N13" s="47"/>
      <c r="O13" s="45"/>
    </row>
    <row r="14" spans="1:64" ht="15" x14ac:dyDescent="0.25">
      <c r="A14" s="43">
        <v>8280</v>
      </c>
      <c r="B14" s="37" t="s">
        <v>40</v>
      </c>
      <c r="C14" s="51"/>
      <c r="D14" s="34"/>
      <c r="E14" s="51" t="str">
        <f>IF(ISNUMBER(E12+E13),ROUND(E12+E13,$A$19)/2,"")</f>
        <v/>
      </c>
      <c r="F14" s="35">
        <v>50</v>
      </c>
      <c r="G14" s="51" t="str">
        <f>IF(ISNUMBER(G12+G13),ROUND(G12+G13,$A$19)/2,"")</f>
        <v/>
      </c>
      <c r="H14" s="33" t="str">
        <f>IF(ISNUMBER(E14),ROUND((E14),$A$19),"")</f>
        <v/>
      </c>
      <c r="I14" s="35" t="str">
        <f>IF(ISNUMBER(H14),VLOOKUP(ROUND(H14,$A$19),$A$34:$B$39,2,TRUE),"")</f>
        <v/>
      </c>
      <c r="J14" s="50" t="str">
        <f>IF(ISNUMBER(K14),K14,(IF(ISNUMBER(H14),IF(H14&gt;49,1,2),"")))</f>
        <v/>
      </c>
      <c r="K14" s="50"/>
      <c r="L14" s="55">
        <v>50</v>
      </c>
      <c r="M14" s="45"/>
      <c r="N14" s="47" t="str">
        <f>IF(ISNUMBER(E14),ROUND(E14*F14,$A$21),"")</f>
        <v/>
      </c>
      <c r="O14" s="45"/>
    </row>
    <row r="15" spans="1:64" ht="15" x14ac:dyDescent="0.25">
      <c r="A15" s="43">
        <v>6715</v>
      </c>
      <c r="B15" s="37" t="s">
        <v>41</v>
      </c>
      <c r="C15" s="34"/>
      <c r="D15" s="34"/>
      <c r="E15" s="33"/>
      <c r="F15" s="35"/>
      <c r="G15" s="34" t="str">
        <f>IF(AND(ISNUMBER(G8),ISNUMBER(G9),ISNUMBER(G10),ISNUMBER(G14)),ROUND(G8+G9+G10+G14,$A$19),"")</f>
        <v/>
      </c>
      <c r="H15" s="54" t="str">
        <f>IF(ISNUMBER(G15),ROUND((G15/80),$A$19),"")</f>
        <v/>
      </c>
      <c r="I15" s="30" t="str">
        <f>IF(ISNUMBER(H15),VLOOKUP(ROUND(H15,$A$19),note,2,TRUE),"")</f>
        <v/>
      </c>
      <c r="J15" s="50"/>
      <c r="K15" s="50"/>
      <c r="L15" s="55"/>
      <c r="M15" s="45"/>
      <c r="N15" s="47"/>
      <c r="O15" s="45"/>
    </row>
    <row r="16" spans="1:64" ht="15" x14ac:dyDescent="0.25">
      <c r="A16" s="43"/>
      <c r="B16" s="37"/>
      <c r="C16" s="34"/>
      <c r="D16" s="34"/>
      <c r="E16" s="33"/>
      <c r="F16" s="35"/>
      <c r="G16" s="34"/>
      <c r="H16" s="54"/>
      <c r="I16" s="30"/>
      <c r="J16" s="50"/>
      <c r="K16" s="50"/>
      <c r="L16" s="55"/>
      <c r="M16" s="45"/>
      <c r="N16" s="47"/>
      <c r="O16" s="45"/>
    </row>
    <row r="17" spans="1:15" ht="15" x14ac:dyDescent="0.25">
      <c r="A17" s="44">
        <v>6129</v>
      </c>
      <c r="B17" s="34" t="s">
        <v>42</v>
      </c>
      <c r="C17" s="38" t="str">
        <f>IF(AND(ISNUMBER(N3),ISNUMBER(N8),ISNUMBER(N9),ISNUMBER(N10),ISNUMBER(N14)),ROUND((N3+N8+N9+N10+N14)/100,$A$21),"")</f>
        <v/>
      </c>
      <c r="D17" s="34"/>
      <c r="E17" s="34"/>
      <c r="F17" s="34"/>
      <c r="G17" s="54" t="str">
        <f>IF(AND(ISNUMBER(G14),ISNUMBER(G8),ISNUMBER(G9),ISNUMBER(G10),ISNUMBER(G3)),ROUND(G14+G8+G9+G10+G3,$A$19),"")</f>
        <v/>
      </c>
      <c r="H17" s="54" t="str">
        <f>IF(ISNUMBER(G17),ROUND((G17/100),$A$19),"")</f>
        <v/>
      </c>
      <c r="I17" s="30" t="str">
        <f>IF(ISNUMBER(H17),VLOOKUP(ROUND(H17,$A$19),note,2,TRUE),"")</f>
        <v/>
      </c>
      <c r="J17" s="42" t="str">
        <f>IF(ISNUMBER(I17),IF(A30,IF(I17&lt;5,6,7),7),"")</f>
        <v/>
      </c>
      <c r="K17" s="43"/>
      <c r="L17" s="57" t="str">
        <f>IF(J17=6,"bestanden",IF(J17=7,"nicht bestanden",""))</f>
        <v/>
      </c>
      <c r="M17" s="45"/>
      <c r="N17" s="47"/>
      <c r="O17" s="45"/>
    </row>
    <row r="18" spans="1:15" x14ac:dyDescent="0.2">
      <c r="A18" s="45" t="s">
        <v>10</v>
      </c>
      <c r="B18" s="45"/>
      <c r="C18" s="45" t="e">
        <f>(C3,C8,C9,C10,C12,D8,D9,D10,C13)</f>
        <v>#VALUE!</v>
      </c>
      <c r="D18" s="45" t="e">
        <f>(C8,C9,C10)</f>
        <v>#VALUE!</v>
      </c>
      <c r="E18" s="45" t="e">
        <f>(H3,H4,H8,H9,H10,H12,H15,H13,H14)</f>
        <v>#VALUE!</v>
      </c>
      <c r="F18" s="45" t="e">
        <f>(I3,I4,I8,I9,I10,I12,I15,I13,I14)</f>
        <v>#VALUE!</v>
      </c>
      <c r="G18" s="45" t="e">
        <f>(J3,J4,J8,J9,J10,J14)</f>
        <v>#VALUE!</v>
      </c>
      <c r="H18" s="45" t="e">
        <f>(K8,K9,K10,K4,K14)</f>
        <v>#VALUE!</v>
      </c>
      <c r="I18" s="45" t="str">
        <f>J17</f>
        <v/>
      </c>
      <c r="J18" s="46" t="e">
        <f>(A17,A2,A3,A7,A14,A8,A9,A10)</f>
        <v>#VALUE!</v>
      </c>
      <c r="K18" s="46" t="e">
        <f>(C8,C9,C10)</f>
        <v>#VALUE!</v>
      </c>
      <c r="L18" s="58"/>
      <c r="M18" s="45"/>
      <c r="N18" s="47" t="str">
        <f>C17</f>
        <v/>
      </c>
      <c r="O18" s="45" t="e">
        <f>(L17,L2,L3,L7,L14,L8,L9,L10)</f>
        <v>#VALUE!</v>
      </c>
    </row>
    <row r="19" spans="1:15" x14ac:dyDescent="0.2">
      <c r="A19" s="45">
        <v>0</v>
      </c>
      <c r="B19" s="48" t="s">
        <v>14</v>
      </c>
      <c r="C19" s="45" t="s">
        <v>15</v>
      </c>
      <c r="D19" s="45" t="s">
        <v>16</v>
      </c>
      <c r="E19" s="45" t="s">
        <v>2</v>
      </c>
      <c r="F19" s="45" t="s">
        <v>17</v>
      </c>
      <c r="G19" s="45" t="s">
        <v>18</v>
      </c>
      <c r="H19" s="45" t="s">
        <v>19</v>
      </c>
      <c r="I19" s="45" t="s">
        <v>20</v>
      </c>
      <c r="J19" s="46" t="s">
        <v>21</v>
      </c>
      <c r="K19" s="46" t="s">
        <v>22</v>
      </c>
      <c r="L19" s="58" t="s">
        <v>23</v>
      </c>
      <c r="M19" s="45" t="s">
        <v>24</v>
      </c>
      <c r="N19" s="47" t="s">
        <v>25</v>
      </c>
      <c r="O19" s="45" t="s">
        <v>9</v>
      </c>
    </row>
    <row r="20" spans="1:15" x14ac:dyDescent="0.2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58"/>
    </row>
    <row r="21" spans="1:15" x14ac:dyDescent="0.2">
      <c r="A21" s="45">
        <v>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58"/>
    </row>
    <row r="22" spans="1:15" x14ac:dyDescent="0.2">
      <c r="A22" s="52"/>
      <c r="B22" s="52"/>
      <c r="C22" s="45"/>
      <c r="D22" s="45"/>
      <c r="E22" s="45"/>
      <c r="F22" s="45"/>
      <c r="G22" s="45"/>
      <c r="H22" s="45"/>
      <c r="I22" s="45"/>
      <c r="J22" s="45"/>
      <c r="K22" s="45"/>
      <c r="L22" s="58"/>
    </row>
    <row r="23" spans="1:15" x14ac:dyDescent="0.2">
      <c r="A23" s="52"/>
      <c r="B23" s="52"/>
      <c r="C23" s="45"/>
      <c r="D23" s="45"/>
      <c r="E23" s="45"/>
      <c r="F23" s="45"/>
      <c r="G23" s="45"/>
      <c r="H23" s="45"/>
      <c r="I23" s="45"/>
      <c r="J23" s="45"/>
      <c r="K23" s="45"/>
      <c r="L23" s="58"/>
    </row>
    <row r="24" spans="1:15" ht="15" x14ac:dyDescent="0.25">
      <c r="B24" s="49" t="s">
        <v>27</v>
      </c>
      <c r="C24" s="45"/>
      <c r="D24" s="45"/>
      <c r="E24" s="45"/>
      <c r="F24" s="45"/>
      <c r="G24" s="45"/>
      <c r="H24" s="45"/>
      <c r="I24" s="45"/>
      <c r="J24" s="45"/>
      <c r="K24" s="45"/>
      <c r="L24" s="58"/>
    </row>
    <row r="25" spans="1:15" x14ac:dyDescent="0.2">
      <c r="A25" s="45" t="b">
        <f>IF(I17&lt;5,TRUE,FALSE)</f>
        <v>0</v>
      </c>
      <c r="B25" s="45" t="s">
        <v>43</v>
      </c>
      <c r="C25" s="45"/>
      <c r="D25" s="45"/>
      <c r="E25" s="45"/>
      <c r="F25" s="45"/>
      <c r="G25" s="45"/>
      <c r="H25" s="45"/>
      <c r="I25" s="45"/>
      <c r="J25" s="45"/>
      <c r="K25" s="45"/>
      <c r="L25" s="58"/>
    </row>
    <row r="26" spans="1:15" x14ac:dyDescent="0.2">
      <c r="A26" s="45" t="b">
        <f>IF(I15&lt;5,TRUE,FALSE)</f>
        <v>0</v>
      </c>
      <c r="B26" s="45" t="s">
        <v>44</v>
      </c>
      <c r="C26" s="45"/>
      <c r="D26" s="45"/>
      <c r="E26" s="45"/>
      <c r="F26" s="45"/>
      <c r="G26" s="45"/>
      <c r="H26" s="45"/>
      <c r="I26" s="45"/>
      <c r="J26" s="45"/>
      <c r="K26" s="45"/>
      <c r="L26" s="58"/>
    </row>
    <row r="27" spans="1:15" x14ac:dyDescent="0.2">
      <c r="A27" s="45" t="b">
        <f>COUNTIF(I8:I14,"=6")&lt;=0</f>
        <v>1</v>
      </c>
      <c r="B27" s="45" t="s">
        <v>45</v>
      </c>
      <c r="C27" s="45"/>
      <c r="D27" s="45"/>
      <c r="E27" s="45"/>
      <c r="F27" s="45"/>
      <c r="G27" s="45"/>
      <c r="H27" s="45"/>
      <c r="I27" s="45"/>
      <c r="J27" s="45"/>
      <c r="K27" s="45"/>
      <c r="L27" s="58"/>
    </row>
    <row r="28" spans="1:15" x14ac:dyDescent="0.2">
      <c r="A28" s="45" t="b">
        <f>COUNTIF(I8:I14,"&lt;=4")&gt;=3</f>
        <v>0</v>
      </c>
      <c r="B28" s="45" t="s">
        <v>46</v>
      </c>
      <c r="C28" s="45"/>
      <c r="D28" s="45"/>
      <c r="E28" s="45"/>
      <c r="F28" s="45"/>
      <c r="G28" s="45"/>
      <c r="H28" s="45"/>
      <c r="I28" s="45"/>
      <c r="J28" s="45"/>
      <c r="K28" s="45"/>
      <c r="L28" s="58"/>
    </row>
    <row r="29" spans="1:15" x14ac:dyDescent="0.2">
      <c r="A29" s="45" t="b">
        <f>ISNUMBER(I17)</f>
        <v>0</v>
      </c>
      <c r="B29" s="45" t="s">
        <v>28</v>
      </c>
      <c r="C29" s="45"/>
      <c r="D29" s="45"/>
      <c r="E29" s="45"/>
      <c r="F29" s="45"/>
      <c r="G29" s="45"/>
      <c r="H29" s="45"/>
      <c r="I29" s="45"/>
      <c r="J29" s="45"/>
      <c r="K29" s="45"/>
      <c r="L29" s="58"/>
    </row>
    <row r="30" spans="1:15" x14ac:dyDescent="0.2">
      <c r="A30" s="45" t="b">
        <f>AND(A25:A29)</f>
        <v>0</v>
      </c>
      <c r="B30" s="45" t="s">
        <v>29</v>
      </c>
      <c r="C30" s="45"/>
      <c r="D30" s="45"/>
      <c r="E30" s="45"/>
      <c r="F30" s="45"/>
      <c r="G30" s="45"/>
      <c r="H30" s="45"/>
      <c r="I30" s="45"/>
      <c r="J30" s="45"/>
      <c r="K30" s="45"/>
      <c r="L30" s="58"/>
    </row>
    <row r="31" spans="1:15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58"/>
    </row>
    <row r="32" spans="1:15" x14ac:dyDescent="0.2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58"/>
    </row>
    <row r="33" spans="1:12" ht="15" x14ac:dyDescent="0.25">
      <c r="B33" s="49" t="s">
        <v>30</v>
      </c>
      <c r="C33" s="45"/>
      <c r="D33" s="45"/>
      <c r="E33" s="45"/>
      <c r="F33" s="45"/>
      <c r="G33" s="45"/>
      <c r="H33" s="45"/>
      <c r="I33" s="45"/>
      <c r="J33" s="45"/>
      <c r="K33" s="45"/>
      <c r="L33" s="58"/>
    </row>
    <row r="34" spans="1:12" x14ac:dyDescent="0.2">
      <c r="A34" s="45">
        <v>0</v>
      </c>
      <c r="B34" s="45">
        <v>6</v>
      </c>
      <c r="C34" s="45"/>
      <c r="D34" s="45"/>
      <c r="E34" s="45"/>
      <c r="F34" s="45"/>
      <c r="G34" s="45"/>
      <c r="H34" s="45"/>
      <c r="I34" s="45"/>
      <c r="J34" s="45"/>
      <c r="K34" s="45"/>
      <c r="L34" s="58"/>
    </row>
    <row r="35" spans="1:12" x14ac:dyDescent="0.2">
      <c r="A35" s="45">
        <v>30</v>
      </c>
      <c r="B35" s="45">
        <v>5</v>
      </c>
      <c r="C35" s="45"/>
      <c r="D35" s="45"/>
      <c r="E35" s="45"/>
      <c r="F35" s="45"/>
      <c r="G35" s="45"/>
      <c r="H35" s="45"/>
      <c r="I35" s="45"/>
      <c r="J35" s="45"/>
      <c r="K35" s="45"/>
      <c r="L35" s="58"/>
    </row>
    <row r="36" spans="1:12" x14ac:dyDescent="0.2">
      <c r="A36" s="45">
        <v>50</v>
      </c>
      <c r="B36" s="45">
        <v>4</v>
      </c>
      <c r="C36" s="45"/>
      <c r="D36" s="45"/>
      <c r="E36" s="45"/>
      <c r="F36" s="45"/>
      <c r="G36" s="45"/>
      <c r="H36" s="45"/>
      <c r="I36" s="45"/>
      <c r="J36" s="45"/>
      <c r="K36" s="45"/>
      <c r="L36" s="58"/>
    </row>
    <row r="37" spans="1:12" x14ac:dyDescent="0.2">
      <c r="A37" s="45">
        <v>67</v>
      </c>
      <c r="B37" s="45">
        <v>3</v>
      </c>
      <c r="C37" s="45"/>
      <c r="D37" s="45"/>
      <c r="E37" s="45"/>
      <c r="F37" s="45"/>
      <c r="G37" s="45"/>
      <c r="H37" s="45"/>
      <c r="I37" s="45"/>
      <c r="J37" s="45"/>
      <c r="K37" s="45"/>
      <c r="L37" s="58"/>
    </row>
    <row r="38" spans="1:12" x14ac:dyDescent="0.2">
      <c r="A38" s="45">
        <v>81</v>
      </c>
      <c r="B38" s="45">
        <v>2</v>
      </c>
      <c r="C38" s="45"/>
      <c r="D38" s="45"/>
      <c r="E38" s="45"/>
      <c r="F38" s="45"/>
      <c r="G38" s="45"/>
      <c r="H38" s="45"/>
      <c r="I38" s="45"/>
      <c r="J38" s="45"/>
      <c r="K38" s="45"/>
      <c r="L38" s="58"/>
    </row>
    <row r="39" spans="1:12" x14ac:dyDescent="0.2">
      <c r="A39" s="45">
        <v>92</v>
      </c>
      <c r="B39" s="45">
        <v>1</v>
      </c>
      <c r="C39" s="45"/>
      <c r="D39" s="45"/>
      <c r="E39" s="45"/>
      <c r="F39" s="45"/>
      <c r="G39" s="45"/>
      <c r="H39" s="45"/>
      <c r="I39" s="45"/>
      <c r="J39" s="45"/>
      <c r="K39" s="45"/>
      <c r="L39" s="58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47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48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49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50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51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52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53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54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55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56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51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55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42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27</v>
      </c>
    </row>
    <row r="31" spans="1:15" x14ac:dyDescent="0.2">
      <c r="A31" s="16">
        <v>1</v>
      </c>
      <c r="B31" s="16" t="s">
        <v>57</v>
      </c>
    </row>
    <row r="32" spans="1:15" x14ac:dyDescent="0.2">
      <c r="A32" s="16">
        <v>1</v>
      </c>
      <c r="B32" s="16" t="s">
        <v>58</v>
      </c>
    </row>
    <row r="33" spans="1:2" x14ac:dyDescent="0.2">
      <c r="A33" s="16">
        <v>1</v>
      </c>
      <c r="B33" s="16" t="s">
        <v>59</v>
      </c>
    </row>
    <row r="34" spans="1:2" x14ac:dyDescent="0.2">
      <c r="A34" s="16">
        <v>1</v>
      </c>
      <c r="B34" s="16" t="s">
        <v>60</v>
      </c>
    </row>
    <row r="35" spans="1:2" x14ac:dyDescent="0.2">
      <c r="A35" s="16">
        <v>1</v>
      </c>
      <c r="B35" s="16" t="s">
        <v>61</v>
      </c>
    </row>
    <row r="36" spans="1:2" x14ac:dyDescent="0.2">
      <c r="A36" s="16">
        <v>1</v>
      </c>
      <c r="B36" s="10" t="s">
        <v>43</v>
      </c>
    </row>
    <row r="37" spans="1:2" x14ac:dyDescent="0.2">
      <c r="A37" s="16">
        <v>1</v>
      </c>
      <c r="B37" s="10" t="s">
        <v>28</v>
      </c>
    </row>
    <row r="38" spans="1:2" x14ac:dyDescent="0.2">
      <c r="A38" s="16">
        <v>1</v>
      </c>
      <c r="B38" s="10" t="s">
        <v>29</v>
      </c>
    </row>
    <row r="42" spans="1:2" x14ac:dyDescent="0.2">
      <c r="B42" s="29" t="s">
        <v>30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2021-10-13T09:25:29Z</dcterms:created>
  <dcterms:modified xsi:type="dcterms:W3CDTF">2025-07-16T11:42:33Z</dcterms:modified>
</cp:coreProperties>
</file>